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120" windowWidth="28035" windowHeight="12570"/>
  </bookViews>
  <sheets>
    <sheet name="値設定" sheetId="1" r:id="rId1"/>
    <sheet name="設計結果" sheetId="6" r:id="rId2"/>
    <sheet name="回路図" sheetId="8" r:id="rId3"/>
    <sheet name="発振周波数対タイミングキャパシタ特性例" sheetId="3" r:id="rId4"/>
    <sheet name="スイッチON OFFタイミングキャパシタ特性例" sheetId="2" r:id="rId5"/>
  </sheets>
  <definedNames>
    <definedName name="_xlnm.Print_Area" localSheetId="2">回路図!$A$1:$P$39</definedName>
    <definedName name="_xlnm.Print_Area" localSheetId="1">設計結果!$A$1:$G$20</definedName>
    <definedName name="_xlnm.Print_Area" localSheetId="0">値設定!$A$1:$D$68</definedName>
  </definedNames>
  <calcPr calcId="125725"/>
</workbook>
</file>

<file path=xl/calcChain.xml><?xml version="1.0" encoding="utf-8"?>
<calcChain xmlns="http://schemas.openxmlformats.org/spreadsheetml/2006/main">
  <c r="D19" i="6"/>
  <c r="D18"/>
  <c r="D17"/>
  <c r="D16"/>
  <c r="D14"/>
  <c r="D13"/>
  <c r="D11"/>
  <c r="D10"/>
  <c r="D9"/>
  <c r="D8"/>
  <c r="D7"/>
  <c r="D6"/>
  <c r="E11"/>
  <c r="E12"/>
  <c r="E15"/>
  <c r="C64" i="1"/>
  <c r="C53"/>
  <c r="C51"/>
  <c r="C34"/>
  <c r="C35" s="1"/>
  <c r="C59" s="1"/>
  <c r="C60" s="1"/>
  <c r="C32"/>
  <c r="C54" l="1"/>
  <c r="C56"/>
  <c r="C43"/>
  <c r="C39"/>
  <c r="C44" l="1"/>
  <c r="C46"/>
</calcChain>
</file>

<file path=xl/comments1.xml><?xml version="1.0" encoding="utf-8"?>
<comments xmlns="http://schemas.openxmlformats.org/spreadsheetml/2006/main">
  <authors>
    <author>作成者</author>
  </authors>
  <commentList>
    <comment ref="B5" authorId="0">
      <text>
        <r>
          <rPr>
            <b/>
            <sz val="9"/>
            <color indexed="81"/>
            <rFont val="ＭＳ Ｐゴシック"/>
            <family val="3"/>
            <charset val="128"/>
          </rPr>
          <t>「項目」～「型番」までは値設定から取得した値が表示されます。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ＭＳ Ｐゴシック"/>
            <family val="3"/>
            <charset val="128"/>
          </rPr>
          <t>「参考URL」には購入する予定の部品のURLを記載してください</t>
        </r>
      </text>
    </comment>
  </commentList>
</comments>
</file>

<file path=xl/sharedStrings.xml><?xml version="1.0" encoding="utf-8"?>
<sst xmlns="http://schemas.openxmlformats.org/spreadsheetml/2006/main" count="176" uniqueCount="127">
  <si>
    <t>設計条件</t>
    <rPh sb="0" eb="2">
      <t>セッケイ</t>
    </rPh>
    <rPh sb="2" eb="4">
      <t>ジョウケン</t>
    </rPh>
    <phoneticPr fontId="3"/>
  </si>
  <si>
    <t>入力電圧</t>
    <rPh sb="0" eb="2">
      <t>ニュウリョク</t>
    </rPh>
    <rPh sb="2" eb="4">
      <t>デンアツ</t>
    </rPh>
    <phoneticPr fontId="3"/>
  </si>
  <si>
    <t>出力電圧</t>
    <rPh sb="0" eb="2">
      <t>シュツリョク</t>
    </rPh>
    <rPh sb="2" eb="4">
      <t>デンアツ</t>
    </rPh>
    <phoneticPr fontId="3"/>
  </si>
  <si>
    <t>出力電流</t>
    <rPh sb="0" eb="2">
      <t>シュツリョク</t>
    </rPh>
    <rPh sb="2" eb="4">
      <t>デンリュウ</t>
    </rPh>
    <phoneticPr fontId="3"/>
  </si>
  <si>
    <t>出力リップル電圧</t>
    <rPh sb="0" eb="2">
      <t>シュツリョク</t>
    </rPh>
    <rPh sb="6" eb="8">
      <t>デンアツ</t>
    </rPh>
    <phoneticPr fontId="3"/>
  </si>
  <si>
    <t>想定効率</t>
    <rPh sb="0" eb="2">
      <t>ソウテイ</t>
    </rPh>
    <rPh sb="2" eb="4">
      <t>コウリツ</t>
    </rPh>
    <phoneticPr fontId="3"/>
  </si>
  <si>
    <t>周囲温度</t>
    <rPh sb="0" eb="2">
      <t>シュウイ</t>
    </rPh>
    <rPh sb="2" eb="4">
      <t>オンド</t>
    </rPh>
    <phoneticPr fontId="3"/>
  </si>
  <si>
    <t>Vo</t>
    <phoneticPr fontId="3"/>
  </si>
  <si>
    <t>Vripple</t>
    <phoneticPr fontId="3"/>
  </si>
  <si>
    <t>η</t>
  </si>
  <si>
    <t>Ta</t>
    <phoneticPr fontId="3"/>
  </si>
  <si>
    <t>V</t>
    <phoneticPr fontId="3"/>
  </si>
  <si>
    <t>mV以下</t>
    <rPh sb="2" eb="4">
      <t>イカ</t>
    </rPh>
    <phoneticPr fontId="3"/>
  </si>
  <si>
    <t>%</t>
    <phoneticPr fontId="3"/>
  </si>
  <si>
    <t>℃</t>
    <phoneticPr fontId="3"/>
  </si>
  <si>
    <t>NJM2360を利用した昇圧回路（大電力用）</t>
    <rPh sb="8" eb="10">
      <t>リヨウ</t>
    </rPh>
    <rPh sb="12" eb="14">
      <t>ショウアツ</t>
    </rPh>
    <rPh sb="14" eb="16">
      <t>カイロ</t>
    </rPh>
    <rPh sb="17" eb="21">
      <t>ダイデンリョクヨウ</t>
    </rPh>
    <phoneticPr fontId="3"/>
  </si>
  <si>
    <t>タイミングキャパシタ</t>
    <phoneticPr fontId="3"/>
  </si>
  <si>
    <t>fosc</t>
    <phoneticPr fontId="3"/>
  </si>
  <si>
    <t>ton</t>
    <phoneticPr fontId="3"/>
  </si>
  <si>
    <t>tout</t>
    <phoneticPr fontId="3"/>
  </si>
  <si>
    <t>Vin</t>
    <phoneticPr fontId="3"/>
  </si>
  <si>
    <t>pF</t>
    <phoneticPr fontId="3"/>
  </si>
  <si>
    <t>kHz</t>
    <phoneticPr fontId="3"/>
  </si>
  <si>
    <t>us</t>
    <phoneticPr fontId="3"/>
  </si>
  <si>
    <t>発振周波数の決定</t>
    <rPh sb="0" eb="2">
      <t>ハッシン</t>
    </rPh>
    <rPh sb="2" eb="5">
      <t>シュウハスウ</t>
    </rPh>
    <rPh sb="6" eb="8">
      <t>ケッテイ</t>
    </rPh>
    <phoneticPr fontId="3"/>
  </si>
  <si>
    <t>スイッチON時間</t>
    <rPh sb="6" eb="8">
      <t>ジカン</t>
    </rPh>
    <phoneticPr fontId="3"/>
  </si>
  <si>
    <t>スイッチOFF時間</t>
    <rPh sb="7" eb="9">
      <t>ジカン</t>
    </rPh>
    <phoneticPr fontId="3"/>
  </si>
  <si>
    <t>mA</t>
    <phoneticPr fontId="3"/>
  </si>
  <si>
    <t>スイッチON／OFF時間の決定</t>
    <rPh sb="10" eb="12">
      <t>ジカン</t>
    </rPh>
    <rPh sb="13" eb="15">
      <t>ケッテイ</t>
    </rPh>
    <phoneticPr fontId="3"/>
  </si>
  <si>
    <t>（「発振周波数対タイミングキャパシタ特性例」シートから読み取ること）</t>
    <rPh sb="27" eb="28">
      <t>ヨ</t>
    </rPh>
    <rPh sb="29" eb="30">
      <t>ト</t>
    </rPh>
    <phoneticPr fontId="3"/>
  </si>
  <si>
    <t>（「スイッチON OFFタイミングキャパシタ特性例」シートから読み取ること）</t>
    <rPh sb="31" eb="32">
      <t>ヨ</t>
    </rPh>
    <rPh sb="33" eb="34">
      <t>ト</t>
    </rPh>
    <phoneticPr fontId="3"/>
  </si>
  <si>
    <t>インダクタンスの設計</t>
    <rPh sb="8" eb="10">
      <t>セッケイ</t>
    </rPh>
    <phoneticPr fontId="3"/>
  </si>
  <si>
    <t>V</t>
    <phoneticPr fontId="3"/>
  </si>
  <si>
    <r>
      <t>C</t>
    </r>
    <r>
      <rPr>
        <vertAlign val="subscript"/>
        <sz val="12"/>
        <color theme="1"/>
        <rFont val="ＭＳ Ｐゴシック"/>
        <family val="3"/>
        <charset val="128"/>
        <scheme val="minor"/>
      </rPr>
      <t>T</t>
    </r>
    <phoneticPr fontId="3"/>
  </si>
  <si>
    <r>
      <t>L</t>
    </r>
    <r>
      <rPr>
        <vertAlign val="subscript"/>
        <sz val="12"/>
        <color theme="1"/>
        <rFont val="ＭＳ Ｐゴシック"/>
        <family val="3"/>
        <charset val="128"/>
        <scheme val="minor"/>
      </rPr>
      <t>(MIN)</t>
    </r>
    <phoneticPr fontId="3"/>
  </si>
  <si>
    <t>μH</t>
    <phoneticPr fontId="3"/>
  </si>
  <si>
    <t>出典</t>
    <rPh sb="0" eb="2">
      <t>シュッテン</t>
    </rPh>
    <phoneticPr fontId="3"/>
  </si>
  <si>
    <t>http://www.njr.co.jp/products/semicon/PDF/application_notes/NJM2360_A_APP_J.pdf</t>
    <phoneticPr fontId="3"/>
  </si>
  <si>
    <t>NJM2360/60A の応用 - 新日本無線</t>
    <phoneticPr fontId="3"/>
  </si>
  <si>
    <t>ピーク電流の計算</t>
    <rPh sb="3" eb="5">
      <t>デンリュウ</t>
    </rPh>
    <rPh sb="6" eb="8">
      <t>ケイサン</t>
    </rPh>
    <phoneticPr fontId="3"/>
  </si>
  <si>
    <r>
      <t>I</t>
    </r>
    <r>
      <rPr>
        <vertAlign val="subscript"/>
        <sz val="12"/>
        <color theme="1"/>
        <rFont val="ＭＳ Ｐゴシック"/>
        <family val="3"/>
        <charset val="128"/>
        <scheme val="minor"/>
      </rPr>
      <t>pk(MAX)</t>
    </r>
    <phoneticPr fontId="3"/>
  </si>
  <si>
    <t>A</t>
    <phoneticPr fontId="3"/>
  </si>
  <si>
    <t>L</t>
    <phoneticPr fontId="3"/>
  </si>
  <si>
    <t>利用インダクタンスの許容電流値</t>
    <rPh sb="0" eb="2">
      <t>リヨウ</t>
    </rPh>
    <rPh sb="10" eb="12">
      <t>キョヨウ</t>
    </rPh>
    <rPh sb="12" eb="15">
      <t>デンリュウチ</t>
    </rPh>
    <phoneticPr fontId="3"/>
  </si>
  <si>
    <r>
      <t>I</t>
    </r>
    <r>
      <rPr>
        <vertAlign val="subscript"/>
        <sz val="12"/>
        <color theme="1"/>
        <rFont val="ＭＳ Ｐゴシック"/>
        <family val="3"/>
        <charset val="128"/>
        <scheme val="minor"/>
      </rPr>
      <t>L(MIN)</t>
    </r>
    <phoneticPr fontId="3"/>
  </si>
  <si>
    <t>インダクタンスの決定</t>
    <rPh sb="8" eb="10">
      <t>ケッテイ</t>
    </rPh>
    <phoneticPr fontId="3"/>
  </si>
  <si>
    <t>利用できるインダクタの最小値</t>
    <rPh sb="0" eb="2">
      <t>リヨウ</t>
    </rPh>
    <rPh sb="11" eb="14">
      <t>サイショウチ</t>
    </rPh>
    <phoneticPr fontId="3"/>
  </si>
  <si>
    <r>
      <t>バイアス抵抗R</t>
    </r>
    <r>
      <rPr>
        <b/>
        <vertAlign val="subscript"/>
        <sz val="16"/>
        <color rgb="FF9C0006"/>
        <rFont val="ＭＳ Ｐゴシック"/>
        <family val="3"/>
        <charset val="128"/>
        <scheme val="minor"/>
      </rPr>
      <t>BE</t>
    </r>
    <r>
      <rPr>
        <b/>
        <sz val="16"/>
        <color rgb="FF9C0006"/>
        <rFont val="ＭＳ Ｐゴシック"/>
        <family val="3"/>
        <charset val="128"/>
        <scheme val="minor"/>
      </rPr>
      <t>の設計</t>
    </r>
    <rPh sb="4" eb="6">
      <t>テイコウ</t>
    </rPh>
    <rPh sb="10" eb="12">
      <t>セッケイ</t>
    </rPh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</si>
  <si>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BE</t>
    </r>
    <phoneticPr fontId="3"/>
  </si>
  <si>
    <t>バイアス抵抗</t>
    <rPh sb="4" eb="6">
      <t>テイコウ</t>
    </rPh>
    <phoneticPr fontId="3"/>
  </si>
  <si>
    <t>Ω</t>
    <phoneticPr fontId="3"/>
  </si>
  <si>
    <t>外付けトランジスタの仕様</t>
    <rPh sb="0" eb="1">
      <t>ソト</t>
    </rPh>
    <rPh sb="1" eb="2">
      <t>ヅ</t>
    </rPh>
    <rPh sb="10" eb="12">
      <t>シヨウ</t>
    </rPh>
    <phoneticPr fontId="3"/>
  </si>
  <si>
    <r>
      <t>V</t>
    </r>
    <r>
      <rPr>
        <vertAlign val="subscript"/>
        <sz val="12"/>
        <color theme="1"/>
        <rFont val="ＭＳ Ｐゴシック"/>
        <family val="3"/>
        <charset val="128"/>
        <scheme val="minor"/>
      </rPr>
      <t>CE(SAT)MAX</t>
    </r>
    <phoneticPr fontId="3"/>
  </si>
  <si>
    <t>W</t>
    <phoneticPr fontId="3"/>
  </si>
  <si>
    <r>
      <t>T</t>
    </r>
    <r>
      <rPr>
        <vertAlign val="subscript"/>
        <sz val="12"/>
        <color theme="1"/>
        <rFont val="ＭＳ Ｐゴシック"/>
        <family val="3"/>
        <charset val="128"/>
        <scheme val="minor"/>
      </rPr>
      <t>XFE(MIN)</t>
    </r>
    <phoneticPr fontId="3"/>
  </si>
  <si>
    <r>
      <t>I</t>
    </r>
    <r>
      <rPr>
        <vertAlign val="subscript"/>
        <sz val="12"/>
        <color theme="1"/>
        <rFont val="ＭＳ Ｐゴシック"/>
        <family val="3"/>
        <charset val="128"/>
        <scheme val="minor"/>
      </rPr>
      <t>C(DC)(MAX)</t>
    </r>
    <phoneticPr fontId="3"/>
  </si>
  <si>
    <t>電流増幅率の最小値</t>
    <rPh sb="0" eb="2">
      <t>デンリュウ</t>
    </rPh>
    <rPh sb="2" eb="4">
      <t>ゾウフク</t>
    </rPh>
    <rPh sb="4" eb="5">
      <t>リツ</t>
    </rPh>
    <rPh sb="6" eb="9">
      <t>サイショウチ</t>
    </rPh>
    <phoneticPr fontId="3"/>
  </si>
  <si>
    <t>利用トランジスタの型番</t>
    <rPh sb="0" eb="2">
      <t>リヨウ</t>
    </rPh>
    <rPh sb="9" eb="11">
      <t>カタバン</t>
    </rPh>
    <phoneticPr fontId="3"/>
  </si>
  <si>
    <t>（利用するトランジスタのデータシートから転記すること）</t>
    <rPh sb="1" eb="3">
      <t>リヨウ</t>
    </rPh>
    <rPh sb="20" eb="22">
      <t>テンキ</t>
    </rPh>
    <phoneticPr fontId="3"/>
  </si>
  <si>
    <t>バイアス抵抗計算</t>
    <rPh sb="4" eb="6">
      <t>テイコウ</t>
    </rPh>
    <rPh sb="6" eb="8">
      <t>ケイサン</t>
    </rPh>
    <phoneticPr fontId="3"/>
  </si>
  <si>
    <t>バイアス抵抗の決定（上記の近似値で購入しやすいもの）</t>
    <rPh sb="4" eb="6">
      <t>テイコウ</t>
    </rPh>
    <rPh sb="7" eb="9">
      <t>ケッテイ</t>
    </rPh>
    <rPh sb="10" eb="12">
      <t>ジョウキ</t>
    </rPh>
    <rPh sb="13" eb="16">
      <t>キンジチ</t>
    </rPh>
    <rPh sb="17" eb="19">
      <t>コウニュウ</t>
    </rPh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</si>
  <si>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BE（CALC）</t>
    </r>
    <phoneticPr fontId="3"/>
  </si>
  <si>
    <r>
      <t>コレクタ抵抗R</t>
    </r>
    <r>
      <rPr>
        <b/>
        <vertAlign val="subscript"/>
        <sz val="16"/>
        <color rgb="FF9C0006"/>
        <rFont val="ＭＳ Ｐゴシック"/>
        <family val="3"/>
        <charset val="128"/>
        <scheme val="minor"/>
      </rPr>
      <t>C1</t>
    </r>
    <r>
      <rPr>
        <b/>
        <sz val="16"/>
        <color rgb="FF9C0006"/>
        <rFont val="ＭＳ Ｐゴシック"/>
        <family val="3"/>
        <charset val="128"/>
        <scheme val="minor"/>
      </rPr>
      <t>，R</t>
    </r>
    <r>
      <rPr>
        <b/>
        <vertAlign val="subscript"/>
        <sz val="16"/>
        <color rgb="FF9C0006"/>
        <rFont val="ＭＳ Ｐゴシック"/>
        <family val="3"/>
        <charset val="128"/>
        <scheme val="minor"/>
      </rPr>
      <t>C2</t>
    </r>
    <r>
      <rPr>
        <b/>
        <sz val="16"/>
        <color rgb="FF9C0006"/>
        <rFont val="ＭＳ Ｐゴシック"/>
        <family val="3"/>
        <charset val="128"/>
        <scheme val="minor"/>
      </rPr>
      <t>の設計</t>
    </r>
    <rPh sb="4" eb="6">
      <t>テイコウ</t>
    </rPh>
    <rPh sb="14" eb="16">
      <t>セッケイ</t>
    </rPh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</si>
  <si>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C1（CALC）</t>
    </r>
    <phoneticPr fontId="3"/>
  </si>
  <si>
    <t>ベースエミッタ間電圧</t>
    <rPh sb="7" eb="8">
      <t>アイダ</t>
    </rPh>
    <rPh sb="8" eb="10">
      <t>デンアツ</t>
    </rPh>
    <phoneticPr fontId="3"/>
  </si>
  <si>
    <r>
      <t>V</t>
    </r>
    <r>
      <rPr>
        <vertAlign val="subscript"/>
        <sz val="12"/>
        <color theme="1"/>
        <rFont val="ＭＳ Ｐゴシック"/>
        <family val="3"/>
        <charset val="128"/>
        <scheme val="minor"/>
      </rPr>
      <t>BE</t>
    </r>
    <phoneticPr fontId="3"/>
  </si>
  <si>
    <t>内蔵パワートランジスタQ1のコレクタ電流</t>
    <rPh sb="0" eb="2">
      <t>ナイゾウ</t>
    </rPh>
    <rPh sb="18" eb="20">
      <t>デンリュウ</t>
    </rPh>
    <phoneticPr fontId="3"/>
  </si>
  <si>
    <r>
      <t>I</t>
    </r>
    <r>
      <rPr>
        <vertAlign val="subscript"/>
        <sz val="12"/>
        <color theme="1"/>
        <rFont val="ＭＳ Ｐゴシック"/>
        <family val="3"/>
        <charset val="128"/>
        <scheme val="minor"/>
      </rPr>
      <t>RC1</t>
    </r>
    <phoneticPr fontId="3"/>
  </si>
  <si>
    <t>1ピンのコレクタ抵抗計算</t>
    <rPh sb="8" eb="10">
      <t>テイコウ</t>
    </rPh>
    <rPh sb="10" eb="12">
      <t>ケイサン</t>
    </rPh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</si>
  <si>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C1</t>
    </r>
    <phoneticPr fontId="3"/>
  </si>
  <si>
    <t>８ピンのコレクタ抵抗計算</t>
    <rPh sb="8" eb="10">
      <t>テイコウ</t>
    </rPh>
    <rPh sb="10" eb="12">
      <t>ケイサン</t>
    </rPh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</si>
  <si>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C2（CALC）</t>
    </r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</si>
  <si>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C2</t>
    </r>
    <phoneticPr fontId="3"/>
  </si>
  <si>
    <t>コレクタ抵抗の決定（上記の近似値で購入しやすいもの）</t>
    <rPh sb="4" eb="6">
      <t>テイコウ</t>
    </rPh>
    <rPh sb="7" eb="9">
      <t>ケッテイ</t>
    </rPh>
    <rPh sb="10" eb="12">
      <t>ジョウキ</t>
    </rPh>
    <rPh sb="13" eb="16">
      <t>キンジチ</t>
    </rPh>
    <rPh sb="17" eb="19">
      <t>コウニュウ</t>
    </rPh>
    <phoneticPr fontId="3"/>
  </si>
  <si>
    <r>
      <t>検出抵抗R</t>
    </r>
    <r>
      <rPr>
        <b/>
        <vertAlign val="subscript"/>
        <sz val="16"/>
        <color rgb="FF9C0006"/>
        <rFont val="ＭＳ Ｐゴシック"/>
        <family val="3"/>
        <charset val="128"/>
        <scheme val="minor"/>
      </rPr>
      <t>1</t>
    </r>
    <r>
      <rPr>
        <b/>
        <sz val="16"/>
        <color rgb="FF9C0006"/>
        <rFont val="ＭＳ Ｐゴシック"/>
        <family val="3"/>
        <charset val="128"/>
        <scheme val="minor"/>
      </rPr>
      <t>，R</t>
    </r>
    <r>
      <rPr>
        <b/>
        <vertAlign val="subscript"/>
        <sz val="16"/>
        <color rgb="FF9C0006"/>
        <rFont val="ＭＳ Ｐゴシック"/>
        <family val="3"/>
        <charset val="128"/>
        <scheme val="minor"/>
      </rPr>
      <t>2</t>
    </r>
    <r>
      <rPr>
        <b/>
        <sz val="16"/>
        <color rgb="FF9C0006"/>
        <rFont val="ＭＳ Ｐゴシック"/>
        <family val="3"/>
        <charset val="128"/>
        <scheme val="minor"/>
      </rPr>
      <t>の設計</t>
    </r>
    <rPh sb="0" eb="2">
      <t>ケンシュツ</t>
    </rPh>
    <rPh sb="2" eb="4">
      <t>テイコウ</t>
    </rPh>
    <rPh sb="10" eb="12">
      <t>セッケイ</t>
    </rPh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</si>
  <si>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2</t>
    </r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</si>
  <si>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2(CALC)</t>
    </r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</si>
  <si>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1（CALC）</t>
    </r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</si>
  <si>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1</t>
    </r>
    <phoneticPr fontId="3"/>
  </si>
  <si>
    <t>検出抵抗の決定（上記の近似値で購入しやすいもの）</t>
    <rPh sb="0" eb="2">
      <t>ケンシュツ</t>
    </rPh>
    <rPh sb="2" eb="4">
      <t>テイコウ</t>
    </rPh>
    <rPh sb="5" eb="7">
      <t>ケッテイ</t>
    </rPh>
    <rPh sb="8" eb="10">
      <t>ジョウキ</t>
    </rPh>
    <rPh sb="11" eb="14">
      <t>キンジチ</t>
    </rPh>
    <rPh sb="15" eb="17">
      <t>コウニュウ</t>
    </rPh>
    <phoneticPr fontId="3"/>
  </si>
  <si>
    <t>kΩ</t>
    <phoneticPr fontId="3"/>
  </si>
  <si>
    <t>倍</t>
    <rPh sb="0" eb="1">
      <t>バイ</t>
    </rPh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</si>
  <si>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1（CALC2）</t>
    </r>
    <phoneticPr fontId="3"/>
  </si>
  <si>
    <r>
      <t>決定したR</t>
    </r>
    <r>
      <rPr>
        <b/>
        <vertAlign val="subscript"/>
        <sz val="12"/>
        <color rgb="FF006100"/>
        <rFont val="ＭＳ Ｐゴシック"/>
        <family val="3"/>
        <charset val="128"/>
        <scheme val="minor"/>
      </rPr>
      <t>2</t>
    </r>
    <r>
      <rPr>
        <b/>
        <sz val="12"/>
        <color rgb="FF006100"/>
        <rFont val="ＭＳ Ｐゴシック"/>
        <family val="3"/>
        <charset val="128"/>
        <scheme val="minor"/>
      </rPr>
      <t>による適切なR</t>
    </r>
    <r>
      <rPr>
        <b/>
        <vertAlign val="subscript"/>
        <sz val="12"/>
        <color rgb="FF006100"/>
        <rFont val="ＭＳ Ｐゴシック"/>
        <family val="3"/>
        <charset val="128"/>
        <scheme val="minor"/>
      </rPr>
      <t>1</t>
    </r>
    <r>
      <rPr>
        <b/>
        <sz val="12"/>
        <color rgb="FF006100"/>
        <rFont val="ＭＳ Ｐゴシック"/>
        <family val="3"/>
        <charset val="128"/>
        <scheme val="minor"/>
      </rPr>
      <t>の抵抗値の計算</t>
    </r>
    <rPh sb="0" eb="2">
      <t>ケッテイ</t>
    </rPh>
    <rPh sb="9" eb="11">
      <t>テキセツ</t>
    </rPh>
    <rPh sb="15" eb="17">
      <t>テイコウ</t>
    </rPh>
    <rPh sb="17" eb="18">
      <t>チ</t>
    </rPh>
    <rPh sb="19" eb="21">
      <t>ケイサン</t>
    </rPh>
    <phoneticPr fontId="3"/>
  </si>
  <si>
    <t>検出抵抗（ダイオード-5ピン間）の計算</t>
    <rPh sb="0" eb="2">
      <t>ケンシュツ</t>
    </rPh>
    <rPh sb="2" eb="4">
      <t>テイコウ</t>
    </rPh>
    <rPh sb="14" eb="15">
      <t>カン</t>
    </rPh>
    <rPh sb="17" eb="19">
      <t>ケイサン</t>
    </rPh>
    <phoneticPr fontId="3"/>
  </si>
  <si>
    <t>検出抵抗（5ピン-GND間）の計算</t>
    <rPh sb="0" eb="2">
      <t>ケンシュツ</t>
    </rPh>
    <rPh sb="2" eb="4">
      <t>テイコウ</t>
    </rPh>
    <rPh sb="12" eb="13">
      <t>マ</t>
    </rPh>
    <rPh sb="15" eb="17">
      <t>ケイサン</t>
    </rPh>
    <phoneticPr fontId="3"/>
  </si>
  <si>
    <r>
      <t>（決定したR</t>
    </r>
    <r>
      <rPr>
        <b/>
        <vertAlign val="subscript"/>
        <sz val="12"/>
        <color rgb="FF006100"/>
        <rFont val="ＭＳ Ｐゴシック"/>
        <family val="3"/>
        <charset val="128"/>
        <scheme val="minor"/>
      </rPr>
      <t>1</t>
    </r>
    <r>
      <rPr>
        <b/>
        <sz val="12"/>
        <color rgb="FF006100"/>
        <rFont val="ＭＳ Ｐゴシック"/>
        <family val="3"/>
        <charset val="128"/>
        <scheme val="minor"/>
      </rPr>
      <t>による適切なR2の抵抗値の計算）</t>
    </r>
    <rPh sb="1" eb="3">
      <t>ケッテイ</t>
    </rPh>
    <rPh sb="10" eb="12">
      <t>テキセツ</t>
    </rPh>
    <rPh sb="16" eb="18">
      <t>テイコウ</t>
    </rPh>
    <rPh sb="18" eb="19">
      <t>チ</t>
    </rPh>
    <rPh sb="20" eb="22">
      <t>ケイサン</t>
    </rPh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</si>
  <si>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2（CALC2）</t>
    </r>
    <phoneticPr fontId="3"/>
  </si>
  <si>
    <r>
      <t>過電流検出抵抗R</t>
    </r>
    <r>
      <rPr>
        <b/>
        <vertAlign val="subscript"/>
        <sz val="16"/>
        <color rgb="FF9C0006"/>
        <rFont val="ＭＳ Ｐゴシック"/>
        <family val="3"/>
        <charset val="128"/>
        <scheme val="minor"/>
      </rPr>
      <t>SC</t>
    </r>
    <r>
      <rPr>
        <b/>
        <sz val="16"/>
        <color rgb="FF9C0006"/>
        <rFont val="ＭＳ Ｐゴシック"/>
        <family val="3"/>
        <charset val="128"/>
        <scheme val="minor"/>
      </rPr>
      <t>の設計</t>
    </r>
    <rPh sb="0" eb="3">
      <t>カデンリュウ</t>
    </rPh>
    <rPh sb="3" eb="5">
      <t>ケンシュツ</t>
    </rPh>
    <rPh sb="5" eb="7">
      <t>テイコウ</t>
    </rPh>
    <rPh sb="11" eb="13">
      <t>セッケイ</t>
    </rPh>
    <phoneticPr fontId="3"/>
  </si>
  <si>
    <t>過電流検出抵抗の計算</t>
    <rPh sb="0" eb="3">
      <t>カデンリュウ</t>
    </rPh>
    <rPh sb="3" eb="5">
      <t>ケンシュツ</t>
    </rPh>
    <rPh sb="5" eb="7">
      <t>テイコウ</t>
    </rPh>
    <rPh sb="8" eb="10">
      <t>ケイサン</t>
    </rPh>
    <phoneticPr fontId="3"/>
  </si>
  <si>
    <t>許容電流（外付けトランジスタとインダクタンスの最小値）</t>
    <rPh sb="0" eb="2">
      <t>キョヨウ</t>
    </rPh>
    <rPh sb="2" eb="4">
      <t>デンリュウ</t>
    </rPh>
    <rPh sb="5" eb="6">
      <t>ソト</t>
    </rPh>
    <rPh sb="6" eb="7">
      <t>ヅ</t>
    </rPh>
    <rPh sb="23" eb="26">
      <t>サイショウチ</t>
    </rPh>
    <phoneticPr fontId="3"/>
  </si>
  <si>
    <r>
      <t>I</t>
    </r>
    <r>
      <rPr>
        <vertAlign val="subscript"/>
        <sz val="12"/>
        <color theme="1"/>
        <rFont val="ＭＳ Ｐゴシック"/>
        <family val="3"/>
        <charset val="128"/>
        <scheme val="minor"/>
      </rPr>
      <t>LIMIT</t>
    </r>
    <phoneticPr fontId="3"/>
  </si>
  <si>
    <t>過電流検出抵抗の決定（上記の近似値で購入しやすいもの）</t>
    <rPh sb="0" eb="3">
      <t>カデンリュウ</t>
    </rPh>
    <rPh sb="3" eb="5">
      <t>ケンシュツ</t>
    </rPh>
    <rPh sb="5" eb="7">
      <t>テイコウ</t>
    </rPh>
    <rPh sb="8" eb="10">
      <t>ケッテイ</t>
    </rPh>
    <rPh sb="11" eb="13">
      <t>ジョウキ</t>
    </rPh>
    <rPh sb="14" eb="17">
      <t>キンジチ</t>
    </rPh>
    <rPh sb="18" eb="20">
      <t>コウニュウ</t>
    </rPh>
    <phoneticPr fontId="3"/>
  </si>
  <si>
    <r>
      <t>平滑容量C</t>
    </r>
    <r>
      <rPr>
        <b/>
        <vertAlign val="subscript"/>
        <sz val="16"/>
        <color rgb="FF9C0006"/>
        <rFont val="ＭＳ Ｐゴシック"/>
        <family val="3"/>
        <charset val="128"/>
        <scheme val="minor"/>
      </rPr>
      <t>O</t>
    </r>
    <r>
      <rPr>
        <b/>
        <sz val="16"/>
        <color rgb="FF9C0006"/>
        <rFont val="ＭＳ Ｐゴシック"/>
        <family val="3"/>
        <charset val="128"/>
        <scheme val="minor"/>
      </rPr>
      <t>の設計</t>
    </r>
    <rPh sb="0" eb="2">
      <t>ヘイカツ</t>
    </rPh>
    <rPh sb="2" eb="4">
      <t>ヨウリョウ</t>
    </rPh>
    <rPh sb="7" eb="9">
      <t>セッケイ</t>
    </rPh>
    <phoneticPr fontId="3"/>
  </si>
  <si>
    <t>利用するインダクタンスの型番</t>
    <rPh sb="0" eb="2">
      <t>リヨウ</t>
    </rPh>
    <rPh sb="12" eb="14">
      <t>カタバン</t>
    </rPh>
    <phoneticPr fontId="3"/>
  </si>
  <si>
    <t>平滑容量の計算</t>
    <rPh sb="0" eb="2">
      <t>ヘイカツ</t>
    </rPh>
    <rPh sb="2" eb="4">
      <t>ヨウリョウ</t>
    </rPh>
    <rPh sb="5" eb="7">
      <t>ケイサン</t>
    </rPh>
    <phoneticPr fontId="3"/>
  </si>
  <si>
    <t>μF</t>
    <phoneticPr fontId="3"/>
  </si>
  <si>
    <t>平滑容量の決定（上記の近似値で購入しやすいもの）</t>
    <rPh sb="0" eb="2">
      <t>ヘイカツ</t>
    </rPh>
    <rPh sb="2" eb="4">
      <t>ヨウリョウ</t>
    </rPh>
    <rPh sb="5" eb="7">
      <t>ケッテイ</t>
    </rPh>
    <rPh sb="8" eb="10">
      <t>ジョウキ</t>
    </rPh>
    <rPh sb="11" eb="14">
      <t>キンジチ</t>
    </rPh>
    <rPh sb="15" eb="17">
      <t>コウニュウ</t>
    </rPh>
    <phoneticPr fontId="3"/>
  </si>
  <si>
    <r>
      <t>C</t>
    </r>
    <r>
      <rPr>
        <vertAlign val="subscript"/>
        <sz val="12"/>
        <color theme="1"/>
        <rFont val="ＭＳ Ｐゴシック"/>
        <family val="3"/>
        <charset val="128"/>
        <scheme val="minor"/>
      </rPr>
      <t>O(CALC)</t>
    </r>
    <phoneticPr fontId="3"/>
  </si>
  <si>
    <t>フライフォイールダイオードの決定</t>
    <rPh sb="14" eb="16">
      <t>ケッテイ</t>
    </rPh>
    <phoneticPr fontId="3"/>
  </si>
  <si>
    <t>利用するダイオードの型番</t>
    <rPh sb="0" eb="2">
      <t>リヨウ</t>
    </rPh>
    <rPh sb="10" eb="12">
      <t>カタバン</t>
    </rPh>
    <phoneticPr fontId="3"/>
  </si>
  <si>
    <t>過電流検出抵抗</t>
    <rPh sb="0" eb="3">
      <t>カデンリュウ</t>
    </rPh>
    <rPh sb="3" eb="5">
      <t>ケンシュツ</t>
    </rPh>
    <rPh sb="5" eb="7">
      <t>テイコウ</t>
    </rPh>
    <phoneticPr fontId="3"/>
  </si>
  <si>
    <r>
      <t>R</t>
    </r>
    <r>
      <rPr>
        <vertAlign val="subscript"/>
        <sz val="12"/>
        <color theme="1"/>
        <rFont val="ＭＳ Ｐゴシック"/>
        <family val="3"/>
        <charset val="128"/>
        <scheme val="minor"/>
      </rPr>
      <t>SC</t>
    </r>
    <phoneticPr fontId="3"/>
  </si>
  <si>
    <t>インダクタンス</t>
    <phoneticPr fontId="3"/>
  </si>
  <si>
    <t>値</t>
    <rPh sb="0" eb="1">
      <t>アタイ</t>
    </rPh>
    <phoneticPr fontId="3"/>
  </si>
  <si>
    <t>型番</t>
    <rPh sb="0" eb="2">
      <t>カタバン</t>
    </rPh>
    <phoneticPr fontId="3"/>
  </si>
  <si>
    <t>参考URL</t>
    <rPh sb="0" eb="2">
      <t>サンコウ</t>
    </rPh>
    <phoneticPr fontId="3"/>
  </si>
  <si>
    <t>項目</t>
    <rPh sb="0" eb="2">
      <t>コウモク</t>
    </rPh>
    <phoneticPr fontId="3"/>
  </si>
  <si>
    <t>変数名</t>
    <rPh sb="0" eb="3">
      <t>ヘンスウメイ</t>
    </rPh>
    <phoneticPr fontId="3"/>
  </si>
  <si>
    <t>D1</t>
    <phoneticPr fontId="3"/>
  </si>
  <si>
    <t>ダイオード</t>
    <phoneticPr fontId="3"/>
  </si>
  <si>
    <t>コレクタ抵抗</t>
    <rPh sb="4" eb="6">
      <t>テイコウ</t>
    </rPh>
    <phoneticPr fontId="3"/>
  </si>
  <si>
    <t>外付けトランジスタ</t>
    <rPh sb="0" eb="1">
      <t>ソト</t>
    </rPh>
    <rPh sb="1" eb="2">
      <t>ヅ</t>
    </rPh>
    <phoneticPr fontId="3"/>
  </si>
  <si>
    <r>
      <t>T</t>
    </r>
    <r>
      <rPr>
        <vertAlign val="subscript"/>
        <sz val="12"/>
        <color theme="1"/>
        <rFont val="ＭＳ Ｐゴシック"/>
        <family val="3"/>
        <charset val="128"/>
        <scheme val="minor"/>
      </rPr>
      <t>X</t>
    </r>
    <phoneticPr fontId="3"/>
  </si>
  <si>
    <t>検出抵抗</t>
    <rPh sb="0" eb="2">
      <t>ケンシュツ</t>
    </rPh>
    <rPh sb="2" eb="4">
      <t>テイコウ</t>
    </rPh>
    <phoneticPr fontId="3"/>
  </si>
  <si>
    <t>タイミングキャパシタ</t>
    <phoneticPr fontId="3"/>
  </si>
  <si>
    <t>平滑容量</t>
    <phoneticPr fontId="3"/>
  </si>
  <si>
    <r>
      <t>C</t>
    </r>
    <r>
      <rPr>
        <vertAlign val="subscript"/>
        <sz val="12"/>
        <color theme="1"/>
        <rFont val="ＭＳ Ｐゴシック"/>
        <family val="3"/>
        <charset val="128"/>
        <scheme val="minor"/>
      </rPr>
      <t>O</t>
    </r>
    <phoneticPr fontId="3"/>
  </si>
  <si>
    <r>
      <t>C</t>
    </r>
    <r>
      <rPr>
        <vertAlign val="subscript"/>
        <sz val="11"/>
        <color theme="1"/>
        <rFont val="ＭＳ Ｐゴシック"/>
        <family val="3"/>
        <charset val="128"/>
        <scheme val="minor"/>
      </rPr>
      <t>O</t>
    </r>
    <phoneticPr fontId="3"/>
  </si>
  <si>
    <t>NJM2360を利用した昇圧回路（大電力用）　設計結果</t>
    <rPh sb="8" eb="10">
      <t>リヨウ</t>
    </rPh>
    <rPh sb="12" eb="14">
      <t>ショウアツ</t>
    </rPh>
    <rPh sb="14" eb="16">
      <t>カイロ</t>
    </rPh>
    <rPh sb="17" eb="21">
      <t>ダイデンリョクヨウ</t>
    </rPh>
    <rPh sb="23" eb="25">
      <t>セッケイ</t>
    </rPh>
    <rPh sb="25" eb="27">
      <t>ケッカ</t>
    </rPh>
    <phoneticPr fontId="3"/>
  </si>
  <si>
    <t>NJM2360を利用した昇圧回路（大電力用）　回路図</t>
    <rPh sb="8" eb="10">
      <t>リヨウ</t>
    </rPh>
    <rPh sb="12" eb="14">
      <t>ショウアツ</t>
    </rPh>
    <rPh sb="14" eb="16">
      <t>カイロ</t>
    </rPh>
    <rPh sb="17" eb="21">
      <t>ダイデンリョクヨウ</t>
    </rPh>
    <rPh sb="23" eb="26">
      <t>カイロズ</t>
    </rPh>
    <phoneticPr fontId="3"/>
  </si>
  <si>
    <t>Io</t>
    <phoneticPr fontId="3"/>
  </si>
  <si>
    <t>※画像利用の際には一部加工し、テキストボックスを利用してExcelの別シートで計算した値を差し込んでいます。</t>
    <rPh sb="1" eb="3">
      <t>ガゾウ</t>
    </rPh>
    <rPh sb="3" eb="5">
      <t>リヨウ</t>
    </rPh>
    <rPh sb="6" eb="7">
      <t>サイ</t>
    </rPh>
    <rPh sb="9" eb="11">
      <t>イチブ</t>
    </rPh>
    <rPh sb="11" eb="13">
      <t>カコウ</t>
    </rPh>
    <rPh sb="34" eb="35">
      <t>ベツ</t>
    </rPh>
    <rPh sb="39" eb="41">
      <t>ケイサン</t>
    </rPh>
    <rPh sb="43" eb="44">
      <t>アタイ</t>
    </rPh>
    <rPh sb="45" eb="46">
      <t>サ</t>
    </rPh>
    <rPh sb="47" eb="48">
      <t>コ</t>
    </rPh>
    <phoneticPr fontId="3"/>
  </si>
  <si>
    <t>最大消費電力</t>
    <rPh sb="0" eb="2">
      <t>サイダイ</t>
    </rPh>
    <rPh sb="2" eb="4">
      <t>ショウヒ</t>
    </rPh>
    <rPh sb="4" eb="6">
      <t>デンリョク</t>
    </rPh>
    <phoneticPr fontId="3"/>
  </si>
  <si>
    <t>コレクタ電流の最大値</t>
    <rPh sb="4" eb="6">
      <t>デンリュウ</t>
    </rPh>
    <rPh sb="7" eb="10">
      <t>サイダイチ</t>
    </rPh>
    <phoneticPr fontId="3"/>
  </si>
  <si>
    <t>飽和電圧の最大値</t>
    <rPh sb="0" eb="2">
      <t>ホウワ</t>
    </rPh>
    <rPh sb="2" eb="4">
      <t>デンアツ</t>
    </rPh>
    <rPh sb="5" eb="8">
      <t>サイダイチ</t>
    </rPh>
    <phoneticPr fontId="3"/>
  </si>
  <si>
    <t>バイアス電流に対して何倍で設計するか（100倍以上を推奨）</t>
    <rPh sb="4" eb="6">
      <t>デンリュウ</t>
    </rPh>
    <rPh sb="7" eb="8">
      <t>タイ</t>
    </rPh>
    <rPh sb="10" eb="12">
      <t>ナンバイ</t>
    </rPh>
    <rPh sb="13" eb="15">
      <t>セッケイ</t>
    </rPh>
    <rPh sb="22" eb="23">
      <t>バイ</t>
    </rPh>
    <rPh sb="23" eb="25">
      <t>イジョウ</t>
    </rPh>
    <rPh sb="26" eb="28">
      <t>スイショウ</t>
    </rPh>
    <phoneticPr fontId="3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</si>
</sst>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_ "/>
    <numFmt numFmtId="178" formatCode="0.00_ "/>
    <numFmt numFmtId="179" formatCode="0.000_ "/>
  </numFmts>
  <fonts count="22"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rgb="FF9C000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2"/>
      <color rgb="FF0061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vertAlign val="subscript"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color rgb="FF006100"/>
      <name val="ＭＳ Ｐゴシック"/>
      <family val="3"/>
      <charset val="128"/>
      <scheme val="minor"/>
    </font>
    <font>
      <b/>
      <vertAlign val="subscript"/>
      <sz val="16"/>
      <color rgb="FF9C000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vertAlign val="subscript"/>
      <sz val="12"/>
      <color rgb="FF006100"/>
      <name val="ＭＳ Ｐゴシック"/>
      <family val="3"/>
      <charset val="128"/>
      <scheme val="minor"/>
    </font>
    <font>
      <b/>
      <sz val="12"/>
      <color rgb="FF9C0006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2" borderId="0" xfId="1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177" fontId="1" fillId="2" borderId="0" xfId="1" applyNumberFormat="1" applyBorder="1">
      <alignment vertical="center"/>
    </xf>
    <xf numFmtId="0" fontId="11" fillId="0" borderId="0" xfId="3" applyAlignment="1" applyProtection="1">
      <alignment vertical="center"/>
    </xf>
    <xf numFmtId="179" fontId="12" fillId="2" borderId="0" xfId="1" applyNumberFormat="1" applyFont="1" applyBorder="1">
      <alignment vertical="center"/>
    </xf>
    <xf numFmtId="176" fontId="12" fillId="2" borderId="0" xfId="1" applyNumberFormat="1" applyFont="1" applyBorder="1">
      <alignment vertical="center"/>
    </xf>
    <xf numFmtId="0" fontId="8" fillId="0" borderId="1" xfId="0" applyFont="1" applyBorder="1">
      <alignment vertical="center"/>
    </xf>
    <xf numFmtId="0" fontId="14" fillId="0" borderId="0" xfId="1" applyNumberFormat="1" applyFont="1" applyFill="1" applyBorder="1" applyAlignment="1">
      <alignment vertical="center"/>
    </xf>
    <xf numFmtId="179" fontId="1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17" fillId="3" borderId="3" xfId="2" applyFont="1" applyBorder="1" applyAlignment="1">
      <alignment horizontal="center" vertical="center"/>
    </xf>
    <xf numFmtId="0" fontId="17" fillId="3" borderId="4" xfId="2" applyFont="1" applyBorder="1" applyAlignment="1">
      <alignment horizontal="center" vertical="center"/>
    </xf>
    <xf numFmtId="0" fontId="17" fillId="3" borderId="5" xfId="2" applyFont="1" applyBorder="1" applyAlignment="1">
      <alignment horizontal="center" vertical="center"/>
    </xf>
    <xf numFmtId="0" fontId="7" fillId="2" borderId="6" xfId="1" applyFont="1" applyBorder="1">
      <alignment vertical="center"/>
    </xf>
    <xf numFmtId="0" fontId="7" fillId="2" borderId="8" xfId="1" applyFont="1" applyBorder="1">
      <alignment vertical="center"/>
    </xf>
    <xf numFmtId="0" fontId="0" fillId="0" borderId="9" xfId="0" applyBorder="1">
      <alignment vertical="center"/>
    </xf>
    <xf numFmtId="0" fontId="19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8" fontId="8" fillId="0" borderId="2" xfId="0" applyNumberFormat="1" applyFont="1" applyBorder="1" applyProtection="1">
      <alignment vertical="center"/>
      <protection locked="0"/>
    </xf>
    <xf numFmtId="177" fontId="8" fillId="0" borderId="2" xfId="0" applyNumberFormat="1" applyFont="1" applyBorder="1" applyProtection="1">
      <alignment vertical="center"/>
      <protection locked="0"/>
    </xf>
    <xf numFmtId="177" fontId="10" fillId="0" borderId="2" xfId="0" applyNumberFormat="1" applyFont="1" applyBorder="1" applyProtection="1">
      <alignment vertical="center"/>
      <protection locked="0"/>
    </xf>
    <xf numFmtId="176" fontId="10" fillId="0" borderId="2" xfId="0" applyNumberFormat="1" applyFont="1" applyBorder="1" applyProtection="1">
      <alignment vertical="center"/>
      <protection locked="0"/>
    </xf>
    <xf numFmtId="0" fontId="15" fillId="4" borderId="2" xfId="4" applyNumberFormat="1" applyBorder="1" applyAlignment="1" applyProtection="1">
      <alignment vertical="center"/>
      <protection locked="0"/>
    </xf>
    <xf numFmtId="177" fontId="14" fillId="0" borderId="2" xfId="1" applyNumberFormat="1" applyFont="1" applyFill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5" fillId="4" borderId="2" xfId="4" applyBorder="1" applyAlignment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179" fontId="10" fillId="0" borderId="2" xfId="0" applyNumberFormat="1" applyFont="1" applyBorder="1" applyProtection="1">
      <alignment vertical="center"/>
      <protection locked="0"/>
    </xf>
    <xf numFmtId="179" fontId="15" fillId="4" borderId="2" xfId="4" applyNumberFormat="1" applyBorder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11" fillId="0" borderId="7" xfId="3" applyBorder="1" applyAlignment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11" fillId="0" borderId="10" xfId="3" applyBorder="1" applyAlignment="1" applyProtection="1">
      <alignment vertical="center"/>
      <protection locked="0"/>
    </xf>
    <xf numFmtId="0" fontId="15" fillId="4" borderId="1" xfId="4" applyBorder="1" applyProtection="1">
      <alignment vertical="center"/>
    </xf>
    <xf numFmtId="0" fontId="4" fillId="3" borderId="0" xfId="2" applyFont="1" applyAlignment="1">
      <alignment horizontal="center" vertical="center"/>
    </xf>
    <xf numFmtId="0" fontId="6" fillId="3" borderId="0" xfId="2" applyFont="1" applyAlignment="1">
      <alignment horizontal="center" vertical="center"/>
    </xf>
  </cellXfs>
  <cellStyles count="5">
    <cellStyle name="どちらでもない" xfId="4" builtinId="28"/>
    <cellStyle name="ハイパーリンク" xfId="3" builtinId="8"/>
    <cellStyle name="悪い" xfId="2" builtinId="27"/>
    <cellStyle name="標準" xfId="0" builtinId="0"/>
    <cellStyle name="良い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57150</xdr:rowOff>
    </xdr:from>
    <xdr:to>
      <xdr:col>14</xdr:col>
      <xdr:colOff>590550</xdr:colOff>
      <xdr:row>28</xdr:row>
      <xdr:rowOff>112369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14400"/>
          <a:ext cx="9429750" cy="4179544"/>
        </a:xfrm>
        <a:prstGeom prst="rect">
          <a:avLst/>
        </a:prstGeom>
        <a:noFill/>
      </xdr:spPr>
    </xdr:pic>
    <xdr:clientData/>
  </xdr:twoCellAnchor>
  <xdr:oneCellAnchor>
    <xdr:from>
      <xdr:col>1</xdr:col>
      <xdr:colOff>600075</xdr:colOff>
      <xdr:row>5</xdr:row>
      <xdr:rowOff>152400</xdr:rowOff>
    </xdr:from>
    <xdr:ext cx="657225" cy="264560"/>
    <xdr:sp macro="" textlink="設計結果!D6">
      <xdr:nvSpPr>
        <xdr:cNvPr id="3" name="テキスト ボックス 2"/>
        <xdr:cNvSpPr txBox="1"/>
      </xdr:nvSpPr>
      <xdr:spPr>
        <a:xfrm>
          <a:off x="1285875" y="1276350"/>
          <a:ext cx="657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FF95DCF1-85DB-4EF4-A144-A114EE049052}" type="TxLink">
            <a:rPr kumimoji="1" lang="en-US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12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2</xdr:col>
      <xdr:colOff>647700</xdr:colOff>
      <xdr:row>6</xdr:row>
      <xdr:rowOff>114300</xdr:rowOff>
    </xdr:from>
    <xdr:ext cx="657225" cy="264560"/>
    <xdr:sp macro="" textlink="設計結果!D10">
      <xdr:nvSpPr>
        <xdr:cNvPr id="4" name="テキスト ボックス 3"/>
        <xdr:cNvSpPr txBox="1"/>
      </xdr:nvSpPr>
      <xdr:spPr>
        <a:xfrm>
          <a:off x="2019300" y="1409700"/>
          <a:ext cx="657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C6C62BDB-DB4E-4725-B93A-83BAF6D9724B}" type="TxLink">
            <a:rPr kumimoji="1" lang="el-GR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14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7</xdr:col>
      <xdr:colOff>571500</xdr:colOff>
      <xdr:row>5</xdr:row>
      <xdr:rowOff>152400</xdr:rowOff>
    </xdr:from>
    <xdr:ext cx="657225" cy="264560"/>
    <xdr:sp macro="" textlink="設計結果!D11">
      <xdr:nvSpPr>
        <xdr:cNvPr id="5" name="テキスト ボックス 4"/>
        <xdr:cNvSpPr txBox="1"/>
      </xdr:nvSpPr>
      <xdr:spPr>
        <a:xfrm>
          <a:off x="5372100" y="1276350"/>
          <a:ext cx="657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8D8CF109-8E1B-4BDB-853F-8122F7D94C13}" type="TxLink">
            <a:rPr kumimoji="1" lang="el-GR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16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14</xdr:col>
      <xdr:colOff>171450</xdr:colOff>
      <xdr:row>4</xdr:row>
      <xdr:rowOff>133350</xdr:rowOff>
    </xdr:from>
    <xdr:ext cx="657225" cy="264560"/>
    <xdr:sp macro="" textlink="設計結果!D7">
      <xdr:nvSpPr>
        <xdr:cNvPr id="6" name="テキスト ボックス 5"/>
        <xdr:cNvSpPr txBox="1"/>
      </xdr:nvSpPr>
      <xdr:spPr>
        <a:xfrm>
          <a:off x="9772650" y="1085850"/>
          <a:ext cx="657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82E07A3C-1F4E-4A10-995C-5AB2AA2F58CB}" type="TxLink">
            <a:rPr kumimoji="1" lang="en-US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18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3</xdr:col>
      <xdr:colOff>19050</xdr:colOff>
      <xdr:row>24</xdr:row>
      <xdr:rowOff>123825</xdr:rowOff>
    </xdr:from>
    <xdr:ext cx="657225" cy="264560"/>
    <xdr:sp macro="" textlink="設計結果!D19">
      <xdr:nvSpPr>
        <xdr:cNvPr id="7" name="テキスト ボックス 6"/>
        <xdr:cNvSpPr txBox="1"/>
      </xdr:nvSpPr>
      <xdr:spPr>
        <a:xfrm>
          <a:off x="2076450" y="4514850"/>
          <a:ext cx="657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2268ADA9-DF64-4328-843B-AF65CE00C110}" type="TxLink">
            <a:rPr kumimoji="1" lang="el-GR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20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14</xdr:col>
      <xdr:colOff>114300</xdr:colOff>
      <xdr:row>6</xdr:row>
      <xdr:rowOff>104775</xdr:rowOff>
    </xdr:from>
    <xdr:ext cx="828675" cy="264560"/>
    <xdr:sp macro="" textlink="設計結果!D8">
      <xdr:nvSpPr>
        <xdr:cNvPr id="8" name="テキスト ボックス 7"/>
        <xdr:cNvSpPr txBox="1"/>
      </xdr:nvSpPr>
      <xdr:spPr>
        <a:xfrm>
          <a:off x="9715500" y="1400175"/>
          <a:ext cx="828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324DC449-8854-4330-9F66-BE0C5ED8E936}" type="TxLink">
            <a:rPr kumimoji="1" lang="en-US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20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13</xdr:col>
      <xdr:colOff>323850</xdr:colOff>
      <xdr:row>12</xdr:row>
      <xdr:rowOff>66675</xdr:rowOff>
    </xdr:from>
    <xdr:ext cx="657225" cy="264560"/>
    <xdr:sp macro="" textlink="設計結果!D19">
      <xdr:nvSpPr>
        <xdr:cNvPr id="9" name="テキスト ボックス 8"/>
        <xdr:cNvSpPr txBox="1"/>
      </xdr:nvSpPr>
      <xdr:spPr>
        <a:xfrm>
          <a:off x="9239250" y="2400300"/>
          <a:ext cx="657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2268ADA9-DF64-4328-843B-AF65CE00C110}" type="TxLink">
            <a:rPr kumimoji="1" lang="el-GR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20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5</xdr:col>
      <xdr:colOff>419100</xdr:colOff>
      <xdr:row>12</xdr:row>
      <xdr:rowOff>47625</xdr:rowOff>
    </xdr:from>
    <xdr:ext cx="657225" cy="264560"/>
    <xdr:sp macro="" textlink="設計結果!D14">
      <xdr:nvSpPr>
        <xdr:cNvPr id="10" name="テキスト ボックス 9"/>
        <xdr:cNvSpPr txBox="1"/>
      </xdr:nvSpPr>
      <xdr:spPr>
        <a:xfrm>
          <a:off x="3848100" y="2381250"/>
          <a:ext cx="657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68A0309F-7F4C-447F-9C48-548507C07A3F}" type="TxLink">
            <a:rPr kumimoji="1" lang="el-GR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24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7</xdr:col>
      <xdr:colOff>409575</xdr:colOff>
      <xdr:row>12</xdr:row>
      <xdr:rowOff>47625</xdr:rowOff>
    </xdr:from>
    <xdr:ext cx="657225" cy="264560"/>
    <xdr:sp macro="" textlink="設計結果!D13">
      <xdr:nvSpPr>
        <xdr:cNvPr id="11" name="テキスト ボックス 10"/>
        <xdr:cNvSpPr txBox="1"/>
      </xdr:nvSpPr>
      <xdr:spPr>
        <a:xfrm>
          <a:off x="5210175" y="2381250"/>
          <a:ext cx="657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7965068F-B79D-45D5-9AD4-07198E9EC6A7}" type="TxLink">
            <a:rPr kumimoji="1" lang="el-GR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24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6</xdr:col>
      <xdr:colOff>85725</xdr:colOff>
      <xdr:row>25</xdr:row>
      <xdr:rowOff>0</xdr:rowOff>
    </xdr:from>
    <xdr:ext cx="657225" cy="264560"/>
    <xdr:sp macro="" textlink="設計結果!D9">
      <xdr:nvSpPr>
        <xdr:cNvPr id="12" name="テキスト ボックス 11"/>
        <xdr:cNvSpPr txBox="1"/>
      </xdr:nvSpPr>
      <xdr:spPr>
        <a:xfrm>
          <a:off x="4200525" y="4391025"/>
          <a:ext cx="657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346DD145-93A7-4E78-8326-47255A9C2EFA}" type="TxLink">
            <a:rPr kumimoji="1" lang="en-US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330pF</a:t>
          </a:fld>
          <a:endParaRPr kumimoji="1" lang="ja-JP" altLang="en-US" sz="24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10</xdr:col>
      <xdr:colOff>152400</xdr:colOff>
      <xdr:row>17</xdr:row>
      <xdr:rowOff>76200</xdr:rowOff>
    </xdr:from>
    <xdr:ext cx="1085850" cy="264560"/>
    <xdr:sp macro="" textlink="設計結果!E15">
      <xdr:nvSpPr>
        <xdr:cNvPr id="13" name="テキスト ボックス 12"/>
        <xdr:cNvSpPr txBox="1"/>
      </xdr:nvSpPr>
      <xdr:spPr>
        <a:xfrm>
          <a:off x="7010400" y="3095625"/>
          <a:ext cx="1085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BC004DAE-7D05-4D8A-B673-8DE05937DF94}" type="TxLink">
            <a:rPr kumimoji="1" lang="en-US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28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9</xdr:col>
      <xdr:colOff>38100</xdr:colOff>
      <xdr:row>24</xdr:row>
      <xdr:rowOff>0</xdr:rowOff>
    </xdr:from>
    <xdr:ext cx="1085850" cy="264560"/>
    <xdr:sp macro="" textlink="設計結果!D16">
      <xdr:nvSpPr>
        <xdr:cNvPr id="14" name="テキスト ボックス 13"/>
        <xdr:cNvSpPr txBox="1"/>
      </xdr:nvSpPr>
      <xdr:spPr>
        <a:xfrm>
          <a:off x="6210300" y="4219575"/>
          <a:ext cx="1085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F5B13202-1B82-4DBE-B909-BE061ABAAD44}" type="TxLink">
            <a:rPr kumimoji="1" lang="el-GR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32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11</xdr:col>
      <xdr:colOff>38100</xdr:colOff>
      <xdr:row>23</xdr:row>
      <xdr:rowOff>85725</xdr:rowOff>
    </xdr:from>
    <xdr:ext cx="1085850" cy="264560"/>
    <xdr:sp macro="" textlink="設計結果!D17">
      <xdr:nvSpPr>
        <xdr:cNvPr id="15" name="テキスト ボックス 14"/>
        <xdr:cNvSpPr txBox="1"/>
      </xdr:nvSpPr>
      <xdr:spPr>
        <a:xfrm>
          <a:off x="7581900" y="4133850"/>
          <a:ext cx="1085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7D29EA57-4D7C-40D6-964B-A429843BF959}" type="TxLink">
            <a:rPr kumimoji="1" lang="en-US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36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  <xdr:oneCellAnchor>
    <xdr:from>
      <xdr:col>11</xdr:col>
      <xdr:colOff>57150</xdr:colOff>
      <xdr:row>14</xdr:row>
      <xdr:rowOff>123825</xdr:rowOff>
    </xdr:from>
    <xdr:ext cx="1085850" cy="264560"/>
    <xdr:sp macro="" textlink="設計結果!D18">
      <xdr:nvSpPr>
        <xdr:cNvPr id="16" name="テキスト ボックス 15"/>
        <xdr:cNvSpPr txBox="1"/>
      </xdr:nvSpPr>
      <xdr:spPr>
        <a:xfrm>
          <a:off x="7600950" y="2628900"/>
          <a:ext cx="1085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fld id="{58E18C9E-DE07-4E6D-B9C0-178F4BE8152B}" type="TxLink">
            <a:rPr kumimoji="1" lang="en-US" altLang="en-US" sz="1200" b="1" i="0" u="none" strike="noStrike">
              <a:solidFill>
                <a:srgbClr val="000000"/>
              </a:solidFill>
              <a:latin typeface="メイリオ" pitchFamily="50" charset="-128"/>
              <a:ea typeface="メイリオ" pitchFamily="50" charset="-128"/>
            </a:rPr>
            <a:pPr/>
            <a:t> </a:t>
          </a:fld>
          <a:endParaRPr kumimoji="1" lang="ja-JP" altLang="en-US" sz="3600" b="1">
            <a:latin typeface="メイリオ" pitchFamily="50" charset="-128"/>
            <a:ea typeface="メイリオ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32</xdr:row>
      <xdr:rowOff>123825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972300" cy="5610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371475</xdr:colOff>
      <xdr:row>41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229475" cy="7153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njr.co.jp/products/semicon/PDF/application_notes/NJM2360_A_APP_J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njr.co.jp/products/semicon/PDF/application_notes/NJM2360_A_APP_J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njr.co.jp/products/semicon/PDF/application_notes/NJM2360_A_APP_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D68"/>
  <sheetViews>
    <sheetView tabSelected="1" workbookViewId="0"/>
  </sheetViews>
  <sheetFormatPr defaultRowHeight="13.5"/>
  <cols>
    <col min="1" max="1" width="56.625" customWidth="1"/>
    <col min="2" max="2" width="11.625" customWidth="1"/>
    <col min="3" max="3" width="18.625" customWidth="1"/>
    <col min="4" max="4" width="8.625" customWidth="1"/>
  </cols>
  <sheetData>
    <row r="1" spans="1:4" ht="21">
      <c r="A1" s="1" t="s">
        <v>15</v>
      </c>
    </row>
    <row r="3" spans="1:4" ht="19.5" thickBot="1">
      <c r="A3" s="41" t="s">
        <v>0</v>
      </c>
      <c r="B3" s="41"/>
      <c r="C3" s="41"/>
      <c r="D3" s="41"/>
    </row>
    <row r="4" spans="1:4" ht="20.100000000000001" customHeight="1" thickBot="1">
      <c r="A4" s="2" t="s">
        <v>1</v>
      </c>
      <c r="B4" s="3" t="s">
        <v>20</v>
      </c>
      <c r="C4" s="24"/>
      <c r="D4" s="3" t="s">
        <v>11</v>
      </c>
    </row>
    <row r="5" spans="1:4" ht="20.100000000000001" customHeight="1" thickBot="1">
      <c r="A5" s="2" t="s">
        <v>2</v>
      </c>
      <c r="B5" s="3" t="s">
        <v>7</v>
      </c>
      <c r="C5" s="24"/>
      <c r="D5" s="3" t="s">
        <v>11</v>
      </c>
    </row>
    <row r="6" spans="1:4" ht="20.100000000000001" customHeight="1" thickBot="1">
      <c r="A6" s="2" t="s">
        <v>3</v>
      </c>
      <c r="B6" s="3" t="s">
        <v>121</v>
      </c>
      <c r="C6" s="25"/>
      <c r="D6" s="3" t="s">
        <v>27</v>
      </c>
    </row>
    <row r="7" spans="1:4" ht="20.100000000000001" customHeight="1" thickBot="1">
      <c r="A7" s="2" t="s">
        <v>4</v>
      </c>
      <c r="B7" s="3" t="s">
        <v>8</v>
      </c>
      <c r="C7" s="25"/>
      <c r="D7" s="3" t="s">
        <v>12</v>
      </c>
    </row>
    <row r="8" spans="1:4" ht="20.100000000000001" customHeight="1">
      <c r="A8" s="2" t="s">
        <v>5</v>
      </c>
      <c r="B8" s="3" t="s">
        <v>9</v>
      </c>
      <c r="C8" s="6">
        <v>70</v>
      </c>
      <c r="D8" s="3" t="s">
        <v>13</v>
      </c>
    </row>
    <row r="9" spans="1:4" ht="20.100000000000001" customHeight="1">
      <c r="A9" s="2" t="s">
        <v>6</v>
      </c>
      <c r="B9" s="3" t="s">
        <v>10</v>
      </c>
      <c r="C9" s="6">
        <v>25</v>
      </c>
      <c r="D9" s="3" t="s">
        <v>14</v>
      </c>
    </row>
    <row r="11" spans="1:4" ht="18.75">
      <c r="A11" s="41" t="s">
        <v>24</v>
      </c>
      <c r="B11" s="41"/>
      <c r="C11" s="41"/>
      <c r="D11" s="41"/>
    </row>
    <row r="12" spans="1:4" ht="14.25" thickBot="1">
      <c r="A12" s="42" t="s">
        <v>29</v>
      </c>
      <c r="B12" s="42"/>
      <c r="C12" s="42"/>
      <c r="D12" s="42"/>
    </row>
    <row r="13" spans="1:4" ht="20.100000000000001" customHeight="1" thickBot="1">
      <c r="A13" s="2" t="s">
        <v>16</v>
      </c>
      <c r="B13" s="4" t="s">
        <v>33</v>
      </c>
      <c r="C13" s="26">
        <v>330</v>
      </c>
      <c r="D13" s="4" t="s">
        <v>21</v>
      </c>
    </row>
    <row r="14" spans="1:4" ht="20.100000000000001" customHeight="1" thickBot="1">
      <c r="A14" s="2" t="s">
        <v>24</v>
      </c>
      <c r="B14" s="4" t="s">
        <v>17</v>
      </c>
      <c r="C14" s="26">
        <v>72</v>
      </c>
      <c r="D14" s="4" t="s">
        <v>22</v>
      </c>
    </row>
    <row r="17" spans="1:4" ht="18.75">
      <c r="A17" s="41" t="s">
        <v>28</v>
      </c>
      <c r="B17" s="41"/>
      <c r="C17" s="41"/>
      <c r="D17" s="41"/>
    </row>
    <row r="18" spans="1:4" ht="14.25" thickBot="1">
      <c r="A18" s="42" t="s">
        <v>30</v>
      </c>
      <c r="B18" s="42"/>
      <c r="C18" s="42"/>
      <c r="D18" s="42"/>
    </row>
    <row r="19" spans="1:4" ht="20.100000000000001" customHeight="1" thickBot="1">
      <c r="A19" s="2" t="s">
        <v>25</v>
      </c>
      <c r="B19" s="4" t="s">
        <v>18</v>
      </c>
      <c r="C19" s="27">
        <v>9.4</v>
      </c>
      <c r="D19" s="4" t="s">
        <v>23</v>
      </c>
    </row>
    <row r="20" spans="1:4" ht="20.100000000000001" customHeight="1" thickBot="1">
      <c r="A20" s="2" t="s">
        <v>26</v>
      </c>
      <c r="B20" s="4" t="s">
        <v>19</v>
      </c>
      <c r="C20" s="27">
        <v>4</v>
      </c>
      <c r="D20" s="4" t="s">
        <v>23</v>
      </c>
    </row>
    <row r="22" spans="1:4" ht="18.75">
      <c r="A22" s="41" t="s">
        <v>51</v>
      </c>
      <c r="B22" s="41"/>
      <c r="C22" s="41"/>
      <c r="D22" s="41"/>
    </row>
    <row r="23" spans="1:4" ht="14.25" thickBot="1">
      <c r="A23" s="42" t="s">
        <v>58</v>
      </c>
      <c r="B23" s="42"/>
      <c r="C23" s="42"/>
      <c r="D23" s="42"/>
    </row>
    <row r="24" spans="1:4" ht="20.100000000000001" customHeight="1" thickBot="1">
      <c r="A24" s="2" t="s">
        <v>57</v>
      </c>
      <c r="B24" s="4" t="s">
        <v>113</v>
      </c>
      <c r="C24" s="28"/>
      <c r="D24" s="11"/>
    </row>
    <row r="25" spans="1:4" ht="20.100000000000001" customHeight="1" thickBot="1">
      <c r="A25" s="2" t="s">
        <v>123</v>
      </c>
      <c r="B25" s="4" t="s">
        <v>48</v>
      </c>
      <c r="C25" s="29"/>
      <c r="D25" s="4" t="s">
        <v>53</v>
      </c>
    </row>
    <row r="26" spans="1:4" ht="20.100000000000001" customHeight="1" thickBot="1">
      <c r="A26" s="2" t="s">
        <v>56</v>
      </c>
      <c r="B26" s="4" t="s">
        <v>54</v>
      </c>
      <c r="C26" s="29"/>
      <c r="D26" s="4"/>
    </row>
    <row r="27" spans="1:4" ht="20.100000000000001" customHeight="1" thickBot="1">
      <c r="A27" s="2" t="s">
        <v>124</v>
      </c>
      <c r="B27" s="4" t="s">
        <v>55</v>
      </c>
      <c r="C27" s="29"/>
      <c r="D27" s="4" t="s">
        <v>41</v>
      </c>
    </row>
    <row r="28" spans="1:4" ht="19.5" thickBot="1">
      <c r="A28" s="2" t="s">
        <v>125</v>
      </c>
      <c r="B28" s="4" t="s">
        <v>52</v>
      </c>
      <c r="C28" s="30"/>
      <c r="D28" s="4" t="s">
        <v>32</v>
      </c>
    </row>
    <row r="29" spans="1:4" ht="19.5" thickBot="1">
      <c r="A29" s="2" t="s">
        <v>64</v>
      </c>
      <c r="B29" s="4" t="s">
        <v>65</v>
      </c>
      <c r="C29" s="30"/>
      <c r="D29" s="4" t="s">
        <v>11</v>
      </c>
    </row>
    <row r="31" spans="1:4" ht="18.75">
      <c r="A31" s="41" t="s">
        <v>31</v>
      </c>
      <c r="B31" s="41"/>
      <c r="C31" s="41"/>
      <c r="D31" s="41"/>
    </row>
    <row r="32" spans="1:4" ht="20.100000000000001" customHeight="1" thickBot="1">
      <c r="A32" s="2" t="s">
        <v>46</v>
      </c>
      <c r="B32" s="4" t="s">
        <v>34</v>
      </c>
      <c r="C32" s="8" t="e">
        <f>(((C4-C28)^2)/(2*C5*C6))*C19*C19*C14</f>
        <v>#DIV/0!</v>
      </c>
      <c r="D32" s="4" t="s">
        <v>35</v>
      </c>
    </row>
    <row r="33" spans="1:4" ht="20.100000000000001" customHeight="1" thickBot="1">
      <c r="A33" s="2" t="s">
        <v>45</v>
      </c>
      <c r="B33" s="4" t="s">
        <v>42</v>
      </c>
      <c r="C33" s="30"/>
      <c r="D33" s="4" t="s">
        <v>35</v>
      </c>
    </row>
    <row r="34" spans="1:4" ht="20.100000000000001" customHeight="1">
      <c r="A34" s="2" t="s">
        <v>39</v>
      </c>
      <c r="B34" s="4" t="s">
        <v>40</v>
      </c>
      <c r="C34" s="8" t="e">
        <f>(C4-C28)*C19/C33</f>
        <v>#DIV/0!</v>
      </c>
      <c r="D34" s="4" t="s">
        <v>41</v>
      </c>
    </row>
    <row r="35" spans="1:4" ht="20.100000000000001" customHeight="1" thickBot="1">
      <c r="A35" s="2" t="s">
        <v>43</v>
      </c>
      <c r="B35" s="4" t="s">
        <v>44</v>
      </c>
      <c r="C35" s="8" t="e">
        <f>C34*2</f>
        <v>#DIV/0!</v>
      </c>
      <c r="D35" s="4" t="s">
        <v>41</v>
      </c>
    </row>
    <row r="36" spans="1:4" ht="20.100000000000001" customHeight="1" thickBot="1">
      <c r="A36" s="2" t="s">
        <v>94</v>
      </c>
      <c r="B36" s="4"/>
      <c r="C36" s="31"/>
      <c r="D36" s="13"/>
    </row>
    <row r="38" spans="1:4" ht="23.25">
      <c r="A38" s="41" t="s">
        <v>47</v>
      </c>
      <c r="B38" s="41"/>
      <c r="C38" s="41"/>
      <c r="D38" s="41"/>
    </row>
    <row r="39" spans="1:4" ht="19.5" thickBot="1">
      <c r="A39" s="2" t="s">
        <v>59</v>
      </c>
      <c r="B39" s="4" t="s">
        <v>61</v>
      </c>
      <c r="C39" s="8" t="e">
        <f>(C29*10)/(C34/C26)</f>
        <v>#DIV/0!</v>
      </c>
      <c r="D39" s="4" t="s">
        <v>50</v>
      </c>
    </row>
    <row r="40" spans="1:4" ht="20.100000000000001" customHeight="1" thickBot="1">
      <c r="A40" s="2" t="s">
        <v>60</v>
      </c>
      <c r="B40" s="4" t="s">
        <v>48</v>
      </c>
      <c r="C40" s="26"/>
      <c r="D40" s="4" t="s">
        <v>50</v>
      </c>
    </row>
    <row r="42" spans="1:4" ht="23.25">
      <c r="A42" s="41" t="s">
        <v>62</v>
      </c>
      <c r="B42" s="41"/>
      <c r="C42" s="41"/>
      <c r="D42" s="41"/>
    </row>
    <row r="43" spans="1:4" ht="18.75">
      <c r="A43" s="2" t="s">
        <v>66</v>
      </c>
      <c r="B43" s="4" t="s">
        <v>67</v>
      </c>
      <c r="C43" s="9" t="e">
        <f>((C34/C26)+(C29/C40)-(0.6/158))*1000</f>
        <v>#DIV/0!</v>
      </c>
      <c r="D43" s="4" t="s">
        <v>27</v>
      </c>
    </row>
    <row r="44" spans="1:4" ht="19.5" thickBot="1">
      <c r="A44" s="2" t="s">
        <v>68</v>
      </c>
      <c r="B44" s="4" t="s">
        <v>63</v>
      </c>
      <c r="C44" s="8" t="e">
        <f>(C4-0.6-C29)/C43*1000</f>
        <v>#DIV/0!</v>
      </c>
      <c r="D44" s="4" t="s">
        <v>50</v>
      </c>
    </row>
    <row r="45" spans="1:4" ht="20.100000000000001" customHeight="1" thickBot="1">
      <c r="A45" s="2" t="s">
        <v>73</v>
      </c>
      <c r="B45" s="4" t="s">
        <v>69</v>
      </c>
      <c r="C45" s="26"/>
      <c r="D45" s="4" t="s">
        <v>50</v>
      </c>
    </row>
    <row r="46" spans="1:4" ht="19.5" thickBot="1">
      <c r="A46" s="2" t="s">
        <v>70</v>
      </c>
      <c r="B46" s="4" t="s">
        <v>71</v>
      </c>
      <c r="C46" s="8" t="e">
        <f>(C4-0.4-0.6-C29)/((C43/1000/35)+(0.6/158))</f>
        <v>#DIV/0!</v>
      </c>
      <c r="D46" s="4" t="s">
        <v>50</v>
      </c>
    </row>
    <row r="47" spans="1:4" ht="20.100000000000001" customHeight="1" thickBot="1">
      <c r="A47" s="2" t="s">
        <v>73</v>
      </c>
      <c r="B47" s="4" t="s">
        <v>72</v>
      </c>
      <c r="C47" s="26"/>
      <c r="D47" s="4" t="s">
        <v>50</v>
      </c>
    </row>
    <row r="49" spans="1:4" ht="24" thickBot="1">
      <c r="A49" s="41" t="s">
        <v>74</v>
      </c>
      <c r="B49" s="41"/>
      <c r="C49" s="41"/>
      <c r="D49" s="41"/>
    </row>
    <row r="50" spans="1:4" ht="20.100000000000001" customHeight="1" thickBot="1">
      <c r="A50" s="2" t="s">
        <v>126</v>
      </c>
      <c r="B50" s="4"/>
      <c r="C50" s="32">
        <v>300</v>
      </c>
      <c r="D50" s="4" t="s">
        <v>81</v>
      </c>
    </row>
    <row r="51" spans="1:4" ht="19.5" thickBot="1">
      <c r="A51" s="2" t="s">
        <v>84</v>
      </c>
      <c r="B51" s="4" t="s">
        <v>76</v>
      </c>
      <c r="C51" s="8">
        <f>((C5-1.25)/(400*10^(-9)*C50))/1000</f>
        <v>-10.416666666666666</v>
      </c>
      <c r="D51" s="4" t="s">
        <v>80</v>
      </c>
    </row>
    <row r="52" spans="1:4" ht="20.100000000000001" customHeight="1" thickBot="1">
      <c r="A52" s="2" t="s">
        <v>79</v>
      </c>
      <c r="B52" s="4" t="s">
        <v>75</v>
      </c>
      <c r="C52" s="26"/>
      <c r="D52" s="4" t="s">
        <v>80</v>
      </c>
    </row>
    <row r="53" spans="1:4" ht="18.75">
      <c r="A53" s="2" t="s">
        <v>85</v>
      </c>
      <c r="B53" s="4" t="s">
        <v>77</v>
      </c>
      <c r="C53" s="8">
        <f>1.25/(400*10^(-9)*C50)/1000</f>
        <v>10.416666666666666</v>
      </c>
      <c r="D53" s="4" t="s">
        <v>80</v>
      </c>
    </row>
    <row r="54" spans="1:4" ht="20.100000000000001" customHeight="1" thickBot="1">
      <c r="A54" s="2" t="s">
        <v>83</v>
      </c>
      <c r="B54" s="4" t="s">
        <v>82</v>
      </c>
      <c r="C54" s="8">
        <f>C52*C53/C51</f>
        <v>0</v>
      </c>
      <c r="D54" s="4" t="s">
        <v>80</v>
      </c>
    </row>
    <row r="55" spans="1:4" ht="20.100000000000001" customHeight="1" thickBot="1">
      <c r="A55" s="2" t="s">
        <v>79</v>
      </c>
      <c r="B55" s="4" t="s">
        <v>78</v>
      </c>
      <c r="C55" s="26"/>
      <c r="D55" s="4" t="s">
        <v>80</v>
      </c>
    </row>
    <row r="56" spans="1:4" ht="20.100000000000001" customHeight="1">
      <c r="A56" s="2" t="s">
        <v>86</v>
      </c>
      <c r="B56" s="4" t="s">
        <v>87</v>
      </c>
      <c r="C56" s="8">
        <f>C55*C51/C53</f>
        <v>0</v>
      </c>
      <c r="D56" s="4" t="s">
        <v>80</v>
      </c>
    </row>
    <row r="58" spans="1:4" ht="23.25">
      <c r="A58" s="41" t="s">
        <v>88</v>
      </c>
      <c r="B58" s="41"/>
      <c r="C58" s="41"/>
      <c r="D58" s="41"/>
    </row>
    <row r="59" spans="1:4" ht="18.75">
      <c r="A59" s="2" t="s">
        <v>90</v>
      </c>
      <c r="B59" s="4" t="s">
        <v>91</v>
      </c>
      <c r="C59" s="8" t="e">
        <f>IF(C27&lt;C35,C27,C35)</f>
        <v>#DIV/0!</v>
      </c>
      <c r="D59" s="4" t="s">
        <v>41</v>
      </c>
    </row>
    <row r="60" spans="1:4" ht="19.5" thickBot="1">
      <c r="A60" s="2" t="s">
        <v>89</v>
      </c>
      <c r="B60" s="4" t="s">
        <v>102</v>
      </c>
      <c r="C60" s="8" t="e">
        <f>0.25/C59</f>
        <v>#DIV/0!</v>
      </c>
      <c r="D60" s="4" t="s">
        <v>50</v>
      </c>
    </row>
    <row r="61" spans="1:4" ht="20.100000000000001" customHeight="1" thickBot="1">
      <c r="A61" s="2" t="s">
        <v>92</v>
      </c>
      <c r="B61" s="4" t="s">
        <v>69</v>
      </c>
      <c r="C61" s="33"/>
      <c r="D61" s="4" t="s">
        <v>50</v>
      </c>
    </row>
    <row r="63" spans="1:4" ht="23.25">
      <c r="A63" s="41" t="s">
        <v>93</v>
      </c>
      <c r="B63" s="41"/>
      <c r="C63" s="41"/>
      <c r="D63" s="41"/>
    </row>
    <row r="64" spans="1:4" ht="19.5" thickBot="1">
      <c r="A64" s="2" t="s">
        <v>95</v>
      </c>
      <c r="B64" s="4" t="s">
        <v>98</v>
      </c>
      <c r="C64" s="8" t="e">
        <f>C6*C19/C7</f>
        <v>#DIV/0!</v>
      </c>
      <c r="D64" s="4" t="s">
        <v>96</v>
      </c>
    </row>
    <row r="65" spans="1:4" ht="20.100000000000001" customHeight="1" thickBot="1">
      <c r="A65" s="2" t="s">
        <v>97</v>
      </c>
      <c r="B65" s="4" t="s">
        <v>117</v>
      </c>
      <c r="C65" s="33"/>
      <c r="D65" s="4" t="s">
        <v>96</v>
      </c>
    </row>
    <row r="67" spans="1:4" ht="19.5" thickBot="1">
      <c r="A67" s="41" t="s">
        <v>99</v>
      </c>
      <c r="B67" s="41"/>
      <c r="C67" s="41"/>
      <c r="D67" s="41"/>
    </row>
    <row r="68" spans="1:4" ht="20.100000000000001" customHeight="1" thickBot="1">
      <c r="A68" s="2" t="s">
        <v>100</v>
      </c>
      <c r="B68" s="4"/>
      <c r="C68" s="34"/>
      <c r="D68" s="12"/>
    </row>
  </sheetData>
  <sheetProtection sheet="1" objects="1" scenarios="1"/>
  <mergeCells count="14">
    <mergeCell ref="A67:D67"/>
    <mergeCell ref="A49:D49"/>
    <mergeCell ref="A58:D58"/>
    <mergeCell ref="A63:D63"/>
    <mergeCell ref="A3:D3"/>
    <mergeCell ref="A11:D11"/>
    <mergeCell ref="A12:D12"/>
    <mergeCell ref="A23:D23"/>
    <mergeCell ref="A42:D42"/>
    <mergeCell ref="A38:D38"/>
    <mergeCell ref="A22:D22"/>
    <mergeCell ref="A17:D17"/>
    <mergeCell ref="A18:D18"/>
    <mergeCell ref="A31:D31"/>
  </mergeCells>
  <phoneticPr fontId="3"/>
  <pageMargins left="0.25" right="0.25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F19"/>
  <sheetViews>
    <sheetView showGridLines="0" showRowColHeaders="0" view="pageBreakPreview" zoomScaleNormal="100" zoomScaleSheetLayoutView="100" workbookViewId="0"/>
  </sheetViews>
  <sheetFormatPr defaultRowHeight="13.5"/>
  <cols>
    <col min="1" max="1" width="2.625" customWidth="1"/>
    <col min="2" max="2" width="24.625" customWidth="1"/>
    <col min="5" max="5" width="20.625" customWidth="1"/>
    <col min="6" max="6" width="50.625" customWidth="1"/>
    <col min="7" max="7" width="2.625" customWidth="1"/>
  </cols>
  <sheetData>
    <row r="1" spans="1:6" ht="21">
      <c r="A1" s="21" t="s">
        <v>119</v>
      </c>
    </row>
    <row r="2" spans="1:6" ht="21">
      <c r="A2" s="21"/>
    </row>
    <row r="3" spans="1:6" ht="21">
      <c r="A3" s="21"/>
    </row>
    <row r="4" spans="1:6" ht="14.25" thickBot="1"/>
    <row r="5" spans="1:6" ht="20.100000000000001" customHeight="1">
      <c r="B5" s="15" t="s">
        <v>107</v>
      </c>
      <c r="C5" s="16" t="s">
        <v>108</v>
      </c>
      <c r="D5" s="16" t="s">
        <v>104</v>
      </c>
      <c r="E5" s="16" t="s">
        <v>105</v>
      </c>
      <c r="F5" s="17" t="s">
        <v>106</v>
      </c>
    </row>
    <row r="6" spans="1:6" ht="20.100000000000001" customHeight="1">
      <c r="B6" s="18" t="s">
        <v>1</v>
      </c>
      <c r="C6" s="10" t="s">
        <v>20</v>
      </c>
      <c r="D6" s="14" t="str">
        <f>IF(値設定!C4&lt;&gt;"",値設定!C4&amp;値設定!D4,"")</f>
        <v/>
      </c>
      <c r="E6" s="22"/>
      <c r="F6" s="23"/>
    </row>
    <row r="7" spans="1:6" ht="20.100000000000001" customHeight="1">
      <c r="B7" s="18" t="s">
        <v>2</v>
      </c>
      <c r="C7" s="10" t="s">
        <v>7</v>
      </c>
      <c r="D7" s="14" t="str">
        <f>IF(値設定!C5&lt;&gt;"",値設定!C5&amp;値設定!D5,"")</f>
        <v/>
      </c>
      <c r="E7" s="22"/>
      <c r="F7" s="23"/>
    </row>
    <row r="8" spans="1:6" ht="20.100000000000001" customHeight="1">
      <c r="B8" s="18" t="s">
        <v>3</v>
      </c>
      <c r="C8" s="10" t="s">
        <v>121</v>
      </c>
      <c r="D8" s="14" t="str">
        <f>IF(値設定!C6&lt;&gt;"",値設定!C6&amp;値設定!D6,"")</f>
        <v/>
      </c>
      <c r="E8" s="22"/>
      <c r="F8" s="23"/>
    </row>
    <row r="9" spans="1:6" ht="20.100000000000001" customHeight="1">
      <c r="B9" s="18" t="s">
        <v>115</v>
      </c>
      <c r="C9" s="4" t="s">
        <v>33</v>
      </c>
      <c r="D9" s="14" t="str">
        <f>IF(値設定!C13&lt;&gt;"",値設定!C13&amp;値設定!D13,"")</f>
        <v>330pF</v>
      </c>
      <c r="E9" s="35"/>
      <c r="F9" s="36"/>
    </row>
    <row r="10" spans="1:6" ht="20.100000000000001" customHeight="1">
      <c r="B10" s="18" t="s">
        <v>101</v>
      </c>
      <c r="C10" s="5" t="s">
        <v>102</v>
      </c>
      <c r="D10" s="14" t="str">
        <f>IF(値設定!C61&lt;&gt;"",値設定!C61&amp;値設定!D61,"")</f>
        <v/>
      </c>
      <c r="E10" s="35"/>
      <c r="F10" s="37"/>
    </row>
    <row r="11" spans="1:6" ht="20.100000000000001" customHeight="1">
      <c r="B11" s="18" t="s">
        <v>103</v>
      </c>
      <c r="C11" s="5" t="s">
        <v>42</v>
      </c>
      <c r="D11" s="14" t="str">
        <f>IF(値設定!C33&lt;&gt;"",値設定!C33&amp;値設定!D33,"")</f>
        <v/>
      </c>
      <c r="E11" s="40" t="str">
        <f>IF(値設定!C36&lt;&gt;"",値設定!C36,"")</f>
        <v/>
      </c>
      <c r="F11" s="36"/>
    </row>
    <row r="12" spans="1:6" ht="20.100000000000001" customHeight="1">
      <c r="B12" s="18" t="s">
        <v>110</v>
      </c>
      <c r="C12" s="14" t="s">
        <v>109</v>
      </c>
      <c r="D12" s="22"/>
      <c r="E12" s="40" t="str">
        <f>IF(値設定!C68&lt;&gt;"",値設定!C68,"")</f>
        <v/>
      </c>
      <c r="F12" s="36"/>
    </row>
    <row r="13" spans="1:6" ht="20.100000000000001" customHeight="1">
      <c r="B13" s="18" t="s">
        <v>111</v>
      </c>
      <c r="C13" s="5" t="s">
        <v>69</v>
      </c>
      <c r="D13" s="14" t="str">
        <f>IF(値設定!C45&lt;&gt;"",値設定!C45&amp;値設定!D45,"")</f>
        <v/>
      </c>
      <c r="E13" s="35"/>
      <c r="F13" s="37"/>
    </row>
    <row r="14" spans="1:6" ht="20.100000000000001" customHeight="1">
      <c r="B14" s="18" t="s">
        <v>111</v>
      </c>
      <c r="C14" s="5" t="s">
        <v>72</v>
      </c>
      <c r="D14" s="14" t="str">
        <f>IF(値設定!C47&lt;&gt;"",値設定!C47&amp;値設定!D47,"")</f>
        <v/>
      </c>
      <c r="E14" s="35"/>
      <c r="F14" s="37"/>
    </row>
    <row r="15" spans="1:6" ht="20.100000000000001" customHeight="1">
      <c r="B15" s="18" t="s">
        <v>112</v>
      </c>
      <c r="C15" s="4" t="s">
        <v>113</v>
      </c>
      <c r="D15" s="22"/>
      <c r="E15" s="40" t="str">
        <f>IF(値設定!C24&lt;&gt;"",値設定!C24,"")</f>
        <v/>
      </c>
      <c r="F15" s="36"/>
    </row>
    <row r="16" spans="1:6" ht="20.100000000000001" customHeight="1">
      <c r="B16" s="18" t="s">
        <v>49</v>
      </c>
      <c r="C16" s="5" t="s">
        <v>48</v>
      </c>
      <c r="D16" s="14" t="str">
        <f>IF(値設定!C40&lt;&gt;"",値設定!C40&amp;値設定!D40,"")</f>
        <v/>
      </c>
      <c r="E16" s="35"/>
      <c r="F16" s="37"/>
    </row>
    <row r="17" spans="2:6" ht="20.100000000000001" customHeight="1">
      <c r="B17" s="18" t="s">
        <v>114</v>
      </c>
      <c r="C17" s="5" t="s">
        <v>78</v>
      </c>
      <c r="D17" s="14" t="str">
        <f>IF(値設定!C55&lt;&gt;"",値設定!C55&amp;値設定!D55,"")</f>
        <v/>
      </c>
      <c r="E17" s="35"/>
      <c r="F17" s="37"/>
    </row>
    <row r="18" spans="2:6" ht="20.100000000000001" customHeight="1">
      <c r="B18" s="18" t="s">
        <v>114</v>
      </c>
      <c r="C18" s="5" t="s">
        <v>75</v>
      </c>
      <c r="D18" s="14" t="str">
        <f>IF(値設定!C52&lt;&gt;"",値設定!C52&amp;値設定!D52,"")</f>
        <v/>
      </c>
      <c r="E18" s="35"/>
      <c r="F18" s="37"/>
    </row>
    <row r="19" spans="2:6" ht="20.100000000000001" customHeight="1" thickBot="1">
      <c r="B19" s="19" t="s">
        <v>116</v>
      </c>
      <c r="C19" s="20" t="s">
        <v>118</v>
      </c>
      <c r="D19" s="20" t="str">
        <f>IF(値設定!C65&lt;&gt;"",値設定!C65&amp;値設定!D65,"")</f>
        <v/>
      </c>
      <c r="E19" s="38"/>
      <c r="F19" s="39"/>
    </row>
  </sheetData>
  <sheetProtection sheet="1" objects="1" scenarios="1"/>
  <phoneticPr fontId="3"/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C36"/>
  <sheetViews>
    <sheetView showGridLines="0" showRowColHeaders="0" view="pageBreakPreview" zoomScaleNormal="100" zoomScaleSheetLayoutView="100" workbookViewId="0"/>
  </sheetViews>
  <sheetFormatPr defaultRowHeight="13.5"/>
  <sheetData>
    <row r="1" spans="1:1" ht="21">
      <c r="A1" s="21" t="s">
        <v>120</v>
      </c>
    </row>
    <row r="10" spans="1:1" ht="14.25" customHeight="1"/>
    <row r="33" spans="2:3">
      <c r="B33" t="s">
        <v>36</v>
      </c>
      <c r="C33" t="s">
        <v>38</v>
      </c>
    </row>
    <row r="34" spans="2:3">
      <c r="C34" s="7" t="s">
        <v>37</v>
      </c>
    </row>
    <row r="36" spans="2:3">
      <c r="B36" t="s">
        <v>122</v>
      </c>
    </row>
  </sheetData>
  <sheetProtection sheet="1" objects="1" scenarios="1"/>
  <phoneticPr fontId="3"/>
  <hyperlinks>
    <hyperlink ref="C34" r:id="rId1"/>
  </hyperlinks>
  <pageMargins left="0.25" right="0.25" top="0.75" bottom="0.75" header="0.3" footer="0.3"/>
  <pageSetup paperSize="9" orientation="landscape" horizontalDpi="4294967293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35:B36"/>
  <sheetViews>
    <sheetView workbookViewId="0">
      <selection activeCell="C46" sqref="C46"/>
    </sheetView>
  </sheetViews>
  <sheetFormatPr defaultRowHeight="13.5"/>
  <sheetData>
    <row r="35" spans="1:2">
      <c r="A35" t="s">
        <v>36</v>
      </c>
      <c r="B35" t="s">
        <v>38</v>
      </c>
    </row>
    <row r="36" spans="1:2">
      <c r="B36" s="7" t="s">
        <v>37</v>
      </c>
    </row>
  </sheetData>
  <sheetProtection sheet="1" objects="1" scenarios="1"/>
  <phoneticPr fontId="3"/>
  <hyperlinks>
    <hyperlink ref="B36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44:B45"/>
  <sheetViews>
    <sheetView workbookViewId="0"/>
  </sheetViews>
  <sheetFormatPr defaultRowHeight="13.5"/>
  <sheetData>
    <row r="44" spans="1:2">
      <c r="A44" t="s">
        <v>36</v>
      </c>
      <c r="B44" t="s">
        <v>38</v>
      </c>
    </row>
    <row r="45" spans="1:2">
      <c r="B45" s="7" t="s">
        <v>37</v>
      </c>
    </row>
  </sheetData>
  <sheetProtection sheet="1" objects="1" scenarios="1"/>
  <phoneticPr fontId="3"/>
  <hyperlinks>
    <hyperlink ref="B4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値設定</vt:lpstr>
      <vt:lpstr>設計結果</vt:lpstr>
      <vt:lpstr>回路図</vt:lpstr>
      <vt:lpstr>発振周波数対タイミングキャパシタ特性例</vt:lpstr>
      <vt:lpstr>スイッチON OFFタイミングキャパシタ特性例</vt:lpstr>
      <vt:lpstr>回路図!Print_Area</vt:lpstr>
      <vt:lpstr>設計結果!Print_Area</vt:lpstr>
      <vt:lpstr>値設定!Print_Area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2017-01-31T05:26:27Z</dcterms:created>
  <dcterms:modified xsi:type="dcterms:W3CDTF">2017-02-01T05:17:18Z</dcterms:modified>
</cp:coreProperties>
</file>